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<sst xmlns="http://schemas.openxmlformats.org/spreadsheetml/2006/main" count="67" uniqueCount="50">
  <si>
    <t>Стеклопластик</t>
  </si>
  <si>
    <t>Цена руб/м.</t>
  </si>
  <si>
    <t>Себестоимость руб/м.</t>
  </si>
  <si>
    <t>Кол-во м/т.</t>
  </si>
  <si>
    <t>прибыль 100м</t>
  </si>
  <si>
    <t>АСП 4</t>
  </si>
  <si>
    <t>АСП 6</t>
  </si>
  <si>
    <t>АСП 8</t>
  </si>
  <si>
    <t>АСП 10</t>
  </si>
  <si>
    <t>АСП 12</t>
  </si>
  <si>
    <t>АСП 14</t>
  </si>
  <si>
    <t>Металл</t>
  </si>
  <si>
    <t>Цена руб/т.</t>
  </si>
  <si>
    <t>6 АIII</t>
  </si>
  <si>
    <t>12 АIII</t>
  </si>
  <si>
    <t>14 АIII</t>
  </si>
  <si>
    <t>16 АIII</t>
  </si>
  <si>
    <t>Экономия при замене</t>
  </si>
  <si>
    <t>1м</t>
  </si>
  <si>
    <t>1000м</t>
  </si>
  <si>
    <t>18 АIII</t>
  </si>
  <si>
    <t>стеклопластик</t>
  </si>
  <si>
    <t>Замена металлической арматуры А-III на арматуру композитную АСП</t>
  </si>
  <si>
    <t>8 АIII</t>
  </si>
  <si>
    <t>Цена розница руб/м.</t>
  </si>
  <si>
    <t>Цена оптовая руб/м.</t>
  </si>
  <si>
    <t>Выручка в день              (от оптовой цены)</t>
  </si>
  <si>
    <t>оборот в мес              (от оптовой цены)</t>
  </si>
  <si>
    <t>Прибыль руб/сутки              (от оптовой цены)</t>
  </si>
  <si>
    <t>Прибыль руб/м.              (от оптовой цены)</t>
  </si>
  <si>
    <t>руб./т.</t>
  </si>
  <si>
    <t>производительность м/мин</t>
  </si>
  <si>
    <t>производительность м/сутки</t>
  </si>
  <si>
    <t>Цена 1 кг стеклопластика</t>
  </si>
  <si>
    <t>Связующее</t>
  </si>
  <si>
    <t>Смола</t>
  </si>
  <si>
    <t>Отвердитель</t>
  </si>
  <si>
    <t>Пластификатор</t>
  </si>
  <si>
    <t>Катализатор</t>
  </si>
  <si>
    <t>руб/кг</t>
  </si>
  <si>
    <t>Стеклоровинг</t>
  </si>
  <si>
    <t>Цена 1 кг связующего</t>
  </si>
  <si>
    <t>цена опт 100м</t>
  </si>
  <si>
    <t>розн цена 100м</t>
  </si>
  <si>
    <t>Ровинга, кг.</t>
  </si>
  <si>
    <t>Смолы, кг.</t>
  </si>
  <si>
    <t>Отвердителя, кг.</t>
  </si>
  <si>
    <t>Пластификатора. кг.</t>
  </si>
  <si>
    <t>Катализатора, кг.</t>
  </si>
  <si>
    <t>В 1000 м арматуры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</si>
</sst>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/>
    </xf>
    <xf numFmtId="0" fontId="0" fillId="0" borderId="8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164" fontId="0" fillId="0" borderId="9" xfId="0" applyNumberFormat="1" applyBorder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164" fontId="0" fillId="0" borderId="13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14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1.625" style="0" customWidth="1"/>
    <col min="3" max="3" width="10.375" style="0" bestFit="1" customWidth="1"/>
    <col min="4" max="4" width="11.375" style="0" bestFit="1" customWidth="1"/>
    <col min="5" max="5" width="14.25390625" style="0" customWidth="1"/>
    <col min="6" max="6" width="13.625" style="0" bestFit="1" customWidth="1"/>
    <col min="7" max="7" width="22.00390625" style="0" customWidth="1"/>
    <col min="8" max="8" width="21.25390625" style="0" customWidth="1"/>
    <col min="9" max="9" width="17.875" style="0" customWidth="1"/>
    <col min="10" max="10" width="18.00390625" style="0" customWidth="1"/>
    <col min="11" max="11" width="20.75390625" style="0" customWidth="1"/>
    <col min="12" max="12" width="17.75390625" style="0" customWidth="1"/>
    <col min="13" max="13" width="13.125" style="0" customWidth="1"/>
    <col min="14" max="14" width="11.75390625" style="0" customWidth="1"/>
    <col min="15" max="15" width="12.00390625" style="0" customWidth="1"/>
  </cols>
  <sheetData>
    <row r="1" ht="13.5" thickBot="1"/>
    <row r="2" spans="2:12" ht="13.5" thickBot="1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8"/>
    </row>
    <row r="3" spans="2:15" ht="36.75" customHeight="1" thickBot="1">
      <c r="B3" s="46" t="s">
        <v>24</v>
      </c>
      <c r="C3" s="39" t="s">
        <v>25</v>
      </c>
      <c r="D3" s="39" t="s">
        <v>2</v>
      </c>
      <c r="E3" s="39"/>
      <c r="F3" s="39" t="s">
        <v>3</v>
      </c>
      <c r="G3" s="39" t="s">
        <v>31</v>
      </c>
      <c r="H3" s="39" t="s">
        <v>32</v>
      </c>
      <c r="I3" s="39" t="s">
        <v>29</v>
      </c>
      <c r="J3" s="39" t="s">
        <v>28</v>
      </c>
      <c r="K3" s="47" t="s">
        <v>26</v>
      </c>
      <c r="L3" s="52" t="s">
        <v>27</v>
      </c>
      <c r="M3" s="60" t="s">
        <v>42</v>
      </c>
      <c r="N3" s="4" t="s">
        <v>43</v>
      </c>
      <c r="O3" s="5" t="s">
        <v>4</v>
      </c>
    </row>
    <row r="4" spans="2:15" ht="12.75">
      <c r="B4" s="41">
        <v>8</v>
      </c>
      <c r="C4" s="42">
        <v>7</v>
      </c>
      <c r="D4" s="42">
        <f>ROUND((B11/F4),2)</f>
        <v>1.99</v>
      </c>
      <c r="E4" s="43" t="s">
        <v>5</v>
      </c>
      <c r="F4" s="44">
        <v>50000</v>
      </c>
      <c r="G4" s="44">
        <v>10</v>
      </c>
      <c r="H4" s="44">
        <f aca="true" t="shared" si="0" ref="H4:H9">G4*60*24</f>
        <v>14400</v>
      </c>
      <c r="I4" s="42">
        <f aca="true" t="shared" si="1" ref="I4:I9">C4-D4</f>
        <v>5.01</v>
      </c>
      <c r="J4" s="42">
        <f aca="true" t="shared" si="2" ref="J4:J9">I4*G4*60*24</f>
        <v>72143.99999999999</v>
      </c>
      <c r="K4" s="45">
        <f aca="true" t="shared" si="3" ref="K4:K9">G4*B4*60*24</f>
        <v>115200</v>
      </c>
      <c r="L4" s="53">
        <f aca="true" t="shared" si="4" ref="L4:L9">K4*30</f>
        <v>3456000</v>
      </c>
      <c r="M4" s="61">
        <f aca="true" t="shared" si="5" ref="M4:M9">C4*100</f>
        <v>700</v>
      </c>
      <c r="N4" s="8">
        <f aca="true" t="shared" si="6" ref="N4:N9">B4*100</f>
        <v>800</v>
      </c>
      <c r="O4" s="9">
        <f aca="true" t="shared" si="7" ref="O4:O9">I4*100</f>
        <v>501</v>
      </c>
    </row>
    <row r="5" spans="2:15" ht="12.75">
      <c r="B5" s="35">
        <v>10</v>
      </c>
      <c r="C5" s="29">
        <v>9</v>
      </c>
      <c r="D5" s="29">
        <f>ROUND((B11/F5),2)</f>
        <v>3.98</v>
      </c>
      <c r="E5" s="28" t="s">
        <v>6</v>
      </c>
      <c r="F5" s="33">
        <v>25000</v>
      </c>
      <c r="G5" s="31">
        <v>9</v>
      </c>
      <c r="H5" s="31">
        <f t="shared" si="0"/>
        <v>12960</v>
      </c>
      <c r="I5" s="29">
        <f t="shared" si="1"/>
        <v>5.02</v>
      </c>
      <c r="J5" s="29">
        <f t="shared" si="2"/>
        <v>65059.2</v>
      </c>
      <c r="K5" s="32">
        <f t="shared" si="3"/>
        <v>129600</v>
      </c>
      <c r="L5" s="54">
        <f t="shared" si="4"/>
        <v>3888000</v>
      </c>
      <c r="M5" s="61">
        <f t="shared" si="5"/>
        <v>900</v>
      </c>
      <c r="N5" s="8">
        <f t="shared" si="6"/>
        <v>1000</v>
      </c>
      <c r="O5" s="9">
        <f t="shared" si="7"/>
        <v>501.99999999999994</v>
      </c>
    </row>
    <row r="6" spans="2:15" ht="12.75">
      <c r="B6" s="35">
        <v>15</v>
      </c>
      <c r="C6" s="29">
        <v>13</v>
      </c>
      <c r="D6" s="29">
        <f>ROUND((B11/F6),2)</f>
        <v>7.95</v>
      </c>
      <c r="E6" s="28" t="s">
        <v>7</v>
      </c>
      <c r="F6" s="34">
        <v>12500</v>
      </c>
      <c r="G6" s="28">
        <v>8</v>
      </c>
      <c r="H6" s="31">
        <f t="shared" si="0"/>
        <v>11520</v>
      </c>
      <c r="I6" s="29">
        <f t="shared" si="1"/>
        <v>5.05</v>
      </c>
      <c r="J6" s="29">
        <f t="shared" si="2"/>
        <v>58176</v>
      </c>
      <c r="K6" s="32">
        <f t="shared" si="3"/>
        <v>172800</v>
      </c>
      <c r="L6" s="54">
        <f t="shared" si="4"/>
        <v>5184000</v>
      </c>
      <c r="M6" s="61">
        <f t="shared" si="5"/>
        <v>1300</v>
      </c>
      <c r="N6" s="8">
        <f t="shared" si="6"/>
        <v>1500</v>
      </c>
      <c r="O6" s="9">
        <f t="shared" si="7"/>
        <v>505</v>
      </c>
    </row>
    <row r="7" spans="2:15" ht="12.75">
      <c r="B7" s="35">
        <v>20</v>
      </c>
      <c r="C7" s="29">
        <v>17</v>
      </c>
      <c r="D7" s="29">
        <f>ROUND((B11/F7),2)</f>
        <v>11.83</v>
      </c>
      <c r="E7" s="28" t="s">
        <v>8</v>
      </c>
      <c r="F7" s="34">
        <v>8400</v>
      </c>
      <c r="G7" s="28">
        <v>7</v>
      </c>
      <c r="H7" s="31">
        <f t="shared" si="0"/>
        <v>10080</v>
      </c>
      <c r="I7" s="29">
        <f t="shared" si="1"/>
        <v>5.17</v>
      </c>
      <c r="J7" s="29">
        <f t="shared" si="2"/>
        <v>52113.59999999999</v>
      </c>
      <c r="K7" s="32">
        <f t="shared" si="3"/>
        <v>201600</v>
      </c>
      <c r="L7" s="54">
        <f t="shared" si="4"/>
        <v>6048000</v>
      </c>
      <c r="M7" s="61">
        <f t="shared" si="5"/>
        <v>1700</v>
      </c>
      <c r="N7" s="8">
        <f t="shared" si="6"/>
        <v>2000</v>
      </c>
      <c r="O7" s="9">
        <f t="shared" si="7"/>
        <v>517</v>
      </c>
    </row>
    <row r="8" spans="2:15" ht="12.75">
      <c r="B8" s="35">
        <v>28</v>
      </c>
      <c r="C8" s="29">
        <v>25</v>
      </c>
      <c r="D8" s="29">
        <f>ROUND((B11/F8),2)</f>
        <v>19.11</v>
      </c>
      <c r="E8" s="28" t="s">
        <v>9</v>
      </c>
      <c r="F8" s="34">
        <v>5200</v>
      </c>
      <c r="G8" s="28">
        <v>5</v>
      </c>
      <c r="H8" s="31">
        <f t="shared" si="0"/>
        <v>7200</v>
      </c>
      <c r="I8" s="29">
        <f t="shared" si="1"/>
        <v>5.890000000000001</v>
      </c>
      <c r="J8" s="29">
        <f t="shared" si="2"/>
        <v>42408.00000000001</v>
      </c>
      <c r="K8" s="32">
        <f t="shared" si="3"/>
        <v>201600</v>
      </c>
      <c r="L8" s="54">
        <f t="shared" si="4"/>
        <v>6048000</v>
      </c>
      <c r="M8" s="61">
        <f t="shared" si="5"/>
        <v>2500</v>
      </c>
      <c r="N8" s="8">
        <f t="shared" si="6"/>
        <v>2800</v>
      </c>
      <c r="O8" s="9">
        <f t="shared" si="7"/>
        <v>589</v>
      </c>
    </row>
    <row r="9" spans="2:15" ht="13.5" thickBot="1">
      <c r="B9" s="36">
        <v>40</v>
      </c>
      <c r="C9" s="37">
        <v>35</v>
      </c>
      <c r="D9" s="37">
        <f>ROUND((B11/F9),2)</f>
        <v>26.86</v>
      </c>
      <c r="E9" s="30" t="s">
        <v>10</v>
      </c>
      <c r="F9" s="38">
        <v>3700</v>
      </c>
      <c r="G9" s="30">
        <v>4</v>
      </c>
      <c r="H9" s="39">
        <f t="shared" si="0"/>
        <v>5760</v>
      </c>
      <c r="I9" s="37">
        <f t="shared" si="1"/>
        <v>8.14</v>
      </c>
      <c r="J9" s="37">
        <f t="shared" si="2"/>
        <v>46886.4</v>
      </c>
      <c r="K9" s="40">
        <f t="shared" si="3"/>
        <v>230400</v>
      </c>
      <c r="L9" s="55">
        <f t="shared" si="4"/>
        <v>6912000</v>
      </c>
      <c r="M9" s="62">
        <f t="shared" si="5"/>
        <v>3500</v>
      </c>
      <c r="N9" s="12">
        <f t="shared" si="6"/>
        <v>4000</v>
      </c>
      <c r="O9" s="14">
        <f t="shared" si="7"/>
        <v>814</v>
      </c>
    </row>
    <row r="11" spans="2:3" ht="12.75">
      <c r="B11" s="56">
        <f>N16*1000</f>
        <v>99380</v>
      </c>
      <c r="C11" t="s">
        <v>30</v>
      </c>
    </row>
    <row r="12" ht="13.5" thickBot="1"/>
    <row r="13" spans="2:14" ht="14.25" customHeight="1" thickBot="1">
      <c r="B13" s="79" t="s">
        <v>22</v>
      </c>
      <c r="C13" s="80"/>
      <c r="D13" s="80"/>
      <c r="E13" s="80"/>
      <c r="F13" s="80"/>
      <c r="G13" s="80"/>
      <c r="H13" s="80"/>
      <c r="I13" s="81"/>
      <c r="J13" s="25"/>
      <c r="K13" s="86" t="s">
        <v>33</v>
      </c>
      <c r="L13" s="86"/>
      <c r="M13" s="86"/>
      <c r="N13" s="86"/>
    </row>
    <row r="14" spans="2:14" ht="13.5" thickBot="1">
      <c r="B14" s="85" t="s">
        <v>11</v>
      </c>
      <c r="C14" s="76"/>
      <c r="D14" s="76"/>
      <c r="E14" s="77"/>
      <c r="F14" s="82" t="s">
        <v>21</v>
      </c>
      <c r="G14" s="83"/>
      <c r="H14" s="83"/>
      <c r="I14" s="84"/>
      <c r="J14" s="26"/>
      <c r="K14" s="57" t="s">
        <v>40</v>
      </c>
      <c r="L14" s="58">
        <v>80</v>
      </c>
      <c r="M14" s="59">
        <v>0.8</v>
      </c>
      <c r="N14" s="58">
        <f>L14*M14</f>
        <v>64</v>
      </c>
    </row>
    <row r="15" spans="2:14" ht="12.75">
      <c r="B15" s="1" t="s">
        <v>12</v>
      </c>
      <c r="C15" s="2" t="s">
        <v>3</v>
      </c>
      <c r="D15" s="2" t="s">
        <v>1</v>
      </c>
      <c r="E15" s="3" t="s">
        <v>11</v>
      </c>
      <c r="F15" s="48"/>
      <c r="G15" s="49"/>
      <c r="H15" s="76" t="s">
        <v>17</v>
      </c>
      <c r="I15" s="77"/>
      <c r="K15" s="57" t="s">
        <v>34</v>
      </c>
      <c r="L15" s="58">
        <f>N23</f>
        <v>176.9</v>
      </c>
      <c r="M15" s="59">
        <v>0.2</v>
      </c>
      <c r="N15" s="58">
        <f>L15*M15</f>
        <v>35.38</v>
      </c>
    </row>
    <row r="16" spans="2:15" ht="12.75">
      <c r="B16" s="1"/>
      <c r="C16" s="2"/>
      <c r="D16" s="2"/>
      <c r="E16" s="3"/>
      <c r="F16" s="50" t="s">
        <v>0</v>
      </c>
      <c r="G16" s="2" t="s">
        <v>1</v>
      </c>
      <c r="H16" s="7" t="s">
        <v>18</v>
      </c>
      <c r="I16" s="16" t="s">
        <v>19</v>
      </c>
      <c r="K16" s="57"/>
      <c r="L16" s="57"/>
      <c r="M16" s="57"/>
      <c r="N16" s="58">
        <f>SUM(N14:N15)</f>
        <v>99.38</v>
      </c>
      <c r="O16" t="s">
        <v>39</v>
      </c>
    </row>
    <row r="17" spans="2:14" ht="12.75">
      <c r="B17" s="15">
        <v>30000</v>
      </c>
      <c r="C17" s="2">
        <v>4500</v>
      </c>
      <c r="D17" s="6">
        <f aca="true" t="shared" si="8" ref="D17:D22">ROUND((B17/C17),2)</f>
        <v>6.67</v>
      </c>
      <c r="E17" s="16" t="s">
        <v>13</v>
      </c>
      <c r="F17" s="50" t="s">
        <v>5</v>
      </c>
      <c r="G17" s="17">
        <f aca="true" t="shared" si="9" ref="G17:G22">C4</f>
        <v>7</v>
      </c>
      <c r="H17" s="6">
        <f aca="true" t="shared" si="10" ref="H17:H22">D17-G17</f>
        <v>-0.33000000000000007</v>
      </c>
      <c r="I17" s="10">
        <f aca="true" t="shared" si="11" ref="I17:I22">H17*1000</f>
        <v>-330.00000000000006</v>
      </c>
      <c r="K17" s="57"/>
      <c r="L17" s="57"/>
      <c r="M17" s="57"/>
      <c r="N17" s="57"/>
    </row>
    <row r="18" spans="2:14" ht="12.75">
      <c r="B18" s="15">
        <v>30000</v>
      </c>
      <c r="C18" s="7">
        <v>2530</v>
      </c>
      <c r="D18" s="6">
        <f t="shared" si="8"/>
        <v>11.86</v>
      </c>
      <c r="E18" s="16" t="s">
        <v>23</v>
      </c>
      <c r="F18" s="50" t="s">
        <v>6</v>
      </c>
      <c r="G18" s="17">
        <f t="shared" si="9"/>
        <v>9</v>
      </c>
      <c r="H18" s="6">
        <f t="shared" si="10"/>
        <v>2.8599999999999994</v>
      </c>
      <c r="I18" s="10">
        <f t="shared" si="11"/>
        <v>2859.9999999999995</v>
      </c>
      <c r="K18" s="75" t="s">
        <v>41</v>
      </c>
      <c r="L18" s="75"/>
      <c r="M18" s="75"/>
      <c r="N18" s="75"/>
    </row>
    <row r="19" spans="2:14" ht="12.75">
      <c r="B19" s="15">
        <v>30000</v>
      </c>
      <c r="C19" s="7">
        <v>1125</v>
      </c>
      <c r="D19" s="6">
        <f t="shared" si="8"/>
        <v>26.67</v>
      </c>
      <c r="E19" s="16" t="s">
        <v>14</v>
      </c>
      <c r="F19" s="50" t="s">
        <v>7</v>
      </c>
      <c r="G19" s="17">
        <f t="shared" si="9"/>
        <v>13</v>
      </c>
      <c r="H19" s="6">
        <f t="shared" si="10"/>
        <v>13.670000000000002</v>
      </c>
      <c r="I19" s="10">
        <f t="shared" si="11"/>
        <v>13670.000000000002</v>
      </c>
      <c r="K19" s="57" t="s">
        <v>35</v>
      </c>
      <c r="L19" s="58">
        <v>165</v>
      </c>
      <c r="M19" s="59">
        <v>0.5</v>
      </c>
      <c r="N19" s="58">
        <f>M19*L19</f>
        <v>82.5</v>
      </c>
    </row>
    <row r="20" spans="2:14" ht="12.75">
      <c r="B20" s="15">
        <v>30000</v>
      </c>
      <c r="C20" s="7">
        <v>825</v>
      </c>
      <c r="D20" s="6">
        <f t="shared" si="8"/>
        <v>36.36</v>
      </c>
      <c r="E20" s="16" t="s">
        <v>15</v>
      </c>
      <c r="F20" s="50" t="s">
        <v>8</v>
      </c>
      <c r="G20" s="17">
        <f t="shared" si="9"/>
        <v>17</v>
      </c>
      <c r="H20" s="6">
        <f t="shared" si="10"/>
        <v>19.36</v>
      </c>
      <c r="I20" s="10">
        <f t="shared" si="11"/>
        <v>19360</v>
      </c>
      <c r="K20" s="57" t="s">
        <v>36</v>
      </c>
      <c r="L20" s="58">
        <v>165</v>
      </c>
      <c r="M20" s="59">
        <v>0.4</v>
      </c>
      <c r="N20" s="58">
        <f>M20*L20</f>
        <v>66</v>
      </c>
    </row>
    <row r="21" spans="2:14" ht="12.75">
      <c r="B21" s="15">
        <v>30000</v>
      </c>
      <c r="C21" s="7">
        <v>633</v>
      </c>
      <c r="D21" s="6">
        <f t="shared" si="8"/>
        <v>47.39</v>
      </c>
      <c r="E21" s="16" t="s">
        <v>16</v>
      </c>
      <c r="F21" s="50" t="s">
        <v>9</v>
      </c>
      <c r="G21" s="17">
        <f t="shared" si="9"/>
        <v>25</v>
      </c>
      <c r="H21" s="6">
        <f t="shared" si="10"/>
        <v>22.39</v>
      </c>
      <c r="I21" s="10">
        <f t="shared" si="11"/>
        <v>22390</v>
      </c>
      <c r="K21" s="57" t="s">
        <v>37</v>
      </c>
      <c r="L21" s="58">
        <v>300</v>
      </c>
      <c r="M21" s="59">
        <v>0.08</v>
      </c>
      <c r="N21" s="58">
        <f>M21*L21</f>
        <v>24</v>
      </c>
    </row>
    <row r="22" spans="2:14" ht="12.75">
      <c r="B22" s="15">
        <v>30000</v>
      </c>
      <c r="C22" s="21">
        <v>500</v>
      </c>
      <c r="D22" s="22">
        <f t="shared" si="8"/>
        <v>60</v>
      </c>
      <c r="E22" s="16" t="s">
        <v>20</v>
      </c>
      <c r="F22" s="50" t="s">
        <v>10</v>
      </c>
      <c r="G22" s="17">
        <f t="shared" si="9"/>
        <v>35</v>
      </c>
      <c r="H22" s="6">
        <f t="shared" si="10"/>
        <v>25</v>
      </c>
      <c r="I22" s="10">
        <f t="shared" si="11"/>
        <v>25000</v>
      </c>
      <c r="K22" s="57" t="s">
        <v>38</v>
      </c>
      <c r="L22" s="58">
        <v>220</v>
      </c>
      <c r="M22" s="59">
        <v>0.02</v>
      </c>
      <c r="N22" s="58">
        <f>M22*L22</f>
        <v>4.4</v>
      </c>
    </row>
    <row r="23" spans="2:15" ht="13.5" thickBot="1">
      <c r="B23" s="20"/>
      <c r="C23" s="23"/>
      <c r="D23" s="24"/>
      <c r="E23" s="18"/>
      <c r="F23" s="51"/>
      <c r="G23" s="19"/>
      <c r="H23" s="11"/>
      <c r="I23" s="13"/>
      <c r="N23" s="56">
        <f>SUM(N19:N22)</f>
        <v>176.9</v>
      </c>
      <c r="O23" t="s">
        <v>39</v>
      </c>
    </row>
    <row r="25" ht="13.5" thickBot="1"/>
    <row r="26" spans="2:9" ht="12.75">
      <c r="B26" s="71" t="s">
        <v>49</v>
      </c>
      <c r="C26" s="72"/>
      <c r="D26" s="63" t="s">
        <v>5</v>
      </c>
      <c r="E26" s="63" t="s">
        <v>6</v>
      </c>
      <c r="F26" s="63" t="s">
        <v>7</v>
      </c>
      <c r="G26" s="63" t="s">
        <v>8</v>
      </c>
      <c r="H26" s="63" t="s">
        <v>9</v>
      </c>
      <c r="I26" s="64" t="s">
        <v>10</v>
      </c>
    </row>
    <row r="27" spans="2:9" ht="12.75">
      <c r="B27" s="73" t="s">
        <v>44</v>
      </c>
      <c r="C27" s="74"/>
      <c r="D27" s="65">
        <v>16</v>
      </c>
      <c r="E27" s="65">
        <v>32</v>
      </c>
      <c r="F27" s="65">
        <v>64</v>
      </c>
      <c r="G27" s="65">
        <v>95</v>
      </c>
      <c r="H27" s="65">
        <v>153</v>
      </c>
      <c r="I27" s="66">
        <v>216</v>
      </c>
    </row>
    <row r="28" spans="2:9" ht="12.75">
      <c r="B28" s="73" t="s">
        <v>45</v>
      </c>
      <c r="C28" s="74"/>
      <c r="D28" s="65">
        <v>2</v>
      </c>
      <c r="E28" s="65">
        <v>4</v>
      </c>
      <c r="F28" s="65">
        <v>8</v>
      </c>
      <c r="G28" s="65">
        <v>12</v>
      </c>
      <c r="H28" s="65">
        <v>19</v>
      </c>
      <c r="I28" s="66">
        <v>27</v>
      </c>
    </row>
    <row r="29" spans="2:9" ht="12.75">
      <c r="B29" s="73" t="s">
        <v>46</v>
      </c>
      <c r="C29" s="74"/>
      <c r="D29" s="65">
        <v>1.6</v>
      </c>
      <c r="E29" s="65">
        <v>3.2</v>
      </c>
      <c r="F29" s="65">
        <v>6.4</v>
      </c>
      <c r="G29" s="65">
        <v>9.5</v>
      </c>
      <c r="H29" s="65">
        <v>15.4</v>
      </c>
      <c r="I29" s="66">
        <v>21.6</v>
      </c>
    </row>
    <row r="30" spans="2:9" ht="12.75">
      <c r="B30" s="73" t="s">
        <v>47</v>
      </c>
      <c r="C30" s="74"/>
      <c r="D30" s="65">
        <v>0.3</v>
      </c>
      <c r="E30" s="65">
        <v>0.6</v>
      </c>
      <c r="F30" s="65">
        <v>1.2</v>
      </c>
      <c r="G30" s="65">
        <v>1.5</v>
      </c>
      <c r="H30" s="65">
        <v>3</v>
      </c>
      <c r="I30" s="66">
        <v>4</v>
      </c>
    </row>
    <row r="31" spans="2:9" ht="13.5" thickBot="1">
      <c r="B31" s="69" t="s">
        <v>48</v>
      </c>
      <c r="C31" s="70"/>
      <c r="D31" s="67">
        <v>0.08</v>
      </c>
      <c r="E31" s="67">
        <v>0.16</v>
      </c>
      <c r="F31" s="67">
        <v>0.32</v>
      </c>
      <c r="G31" s="67">
        <v>0.47</v>
      </c>
      <c r="H31" s="67">
        <v>0.8</v>
      </c>
      <c r="I31" s="68">
        <v>1</v>
      </c>
    </row>
  </sheetData>
  <mergeCells count="13">
    <mergeCell ref="K18:N18"/>
    <mergeCell ref="H15:I15"/>
    <mergeCell ref="B2:L2"/>
    <mergeCell ref="B13:I13"/>
    <mergeCell ref="F14:I14"/>
    <mergeCell ref="B14:E14"/>
    <mergeCell ref="K13:N13"/>
    <mergeCell ref="B31:C31"/>
    <mergeCell ref="B26:C26"/>
    <mergeCell ref="B27:C27"/>
    <mergeCell ref="B28:C28"/>
    <mergeCell ref="B29:C29"/>
    <mergeCell ref="B30:C30"/>
  </mergeCells>
  <printOptions/>
  <pageMargins left="0.75" right="0.75" top="1" bottom="1" header="0.5" footer="0.5"/>
  <pageSetup horizontalDpi="600" verticalDpi="600" orientation="landscape" paperSize="9" scale="7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" sqref="A1:J1638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0" sqref="F20"/>
    </sheetView>
  </sheetViews>
  <sheetFormatPr defaultColWidth="9.00390625" defaultRowHeight="12.75"/>
  <sheetData>
    <row r="2" s="27" customFormat="1" ht="12.75"/>
    <row r="3" s="27" customFormat="1" ht="12.7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GlobalRichMan</dc:creator>
  <cp:keywords/>
  <dc:description/>
  <cp:lastModifiedBy>Александр</cp:lastModifiedBy>
  <cp:lastPrinted>2013-05-14T11:44:20Z</cp:lastPrinted>
  <dcterms:created xsi:type="dcterms:W3CDTF">2013-02-25T06:39:36Z</dcterms:created>
  <dcterms:modified xsi:type="dcterms:W3CDTF">2017-07-23T15:06:11Z</dcterms:modified>
  <cp:category/>
  <cp:version/>
  <cp:contentType/>
  <cp:contentStatus/>
</cp:coreProperties>
</file>